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7695" activeTab="1"/>
  </bookViews>
  <sheets>
    <sheet name="  มิย 63 " sheetId="41" r:id="rId1"/>
    <sheet name="แผนผล รายงบ" sheetId="4" r:id="rId2"/>
  </sheets>
  <calcPr calcId="145621"/>
</workbook>
</file>

<file path=xl/calcChain.xml><?xml version="1.0" encoding="utf-8"?>
<calcChain xmlns="http://schemas.openxmlformats.org/spreadsheetml/2006/main">
  <c r="H13" i="41" l="1"/>
  <c r="D12" i="4" l="1"/>
  <c r="D11" i="4"/>
  <c r="D9" i="4"/>
  <c r="J9" i="41" l="1"/>
  <c r="N10" i="41"/>
  <c r="J13" i="41"/>
  <c r="H12" i="41"/>
  <c r="J12" i="41" s="1"/>
  <c r="E12" i="41"/>
  <c r="D12" i="41"/>
  <c r="I11" i="41"/>
  <c r="E11" i="41"/>
  <c r="J11" i="41" s="1"/>
  <c r="D11" i="41"/>
  <c r="K11" i="41" s="1"/>
  <c r="J10" i="41"/>
  <c r="I10" i="41"/>
  <c r="E10" i="41"/>
  <c r="D10" i="41"/>
  <c r="K10" i="41" s="1"/>
  <c r="N9" i="41"/>
  <c r="N11" i="41" s="1"/>
  <c r="H9" i="41"/>
  <c r="K9" i="41" s="1"/>
  <c r="G9" i="41"/>
  <c r="F9" i="41"/>
  <c r="D9" i="41"/>
  <c r="C9" i="41"/>
  <c r="E9" i="41" l="1"/>
  <c r="I9" i="41"/>
  <c r="C12" i="4" l="1"/>
  <c r="C10" i="4"/>
  <c r="C9" i="4"/>
  <c r="D10" i="4" l="1"/>
  <c r="G14" i="4" l="1"/>
  <c r="G15" i="4" l="1"/>
  <c r="G13" i="4"/>
  <c r="H12" i="4"/>
  <c r="I12" i="4"/>
  <c r="J12" i="4" s="1"/>
  <c r="I10" i="4" l="1"/>
  <c r="I15" i="4" s="1"/>
  <c r="F10" i="4"/>
  <c r="H10" i="4"/>
  <c r="E15" i="4"/>
  <c r="D15" i="4"/>
  <c r="D14" i="4"/>
  <c r="I14" i="4" s="1"/>
  <c r="F11" i="4"/>
  <c r="C15" i="4"/>
  <c r="H9" i="4"/>
  <c r="F9" i="4"/>
  <c r="E13" i="4"/>
  <c r="D13" i="4"/>
  <c r="C13" i="4"/>
  <c r="H13" i="4" s="1"/>
  <c r="J15" i="4" l="1"/>
  <c r="F15" i="4"/>
  <c r="H15" i="4"/>
  <c r="F13" i="4"/>
  <c r="J10" i="4"/>
  <c r="D16" i="4"/>
  <c r="H8" i="4" l="1"/>
  <c r="I9" i="4" l="1"/>
  <c r="J9" i="4" s="1"/>
  <c r="I8" i="4"/>
  <c r="J8" i="4" l="1"/>
  <c r="E14" i="4" l="1"/>
  <c r="C14" i="4"/>
  <c r="H14" i="4" s="1"/>
  <c r="F12" i="4"/>
  <c r="I11" i="4"/>
  <c r="H11" i="4"/>
  <c r="F8" i="4"/>
  <c r="J11" i="4" l="1"/>
  <c r="I13" i="4"/>
  <c r="J13" i="4" s="1"/>
  <c r="C16" i="4"/>
  <c r="E16" i="4"/>
  <c r="F14" i="4"/>
  <c r="G16" i="4"/>
  <c r="H16" i="4" l="1"/>
  <c r="F16" i="4"/>
  <c r="J14" i="4"/>
  <c r="I16" i="4"/>
  <c r="J16" i="4" s="1"/>
</calcChain>
</file>

<file path=xl/comments1.xml><?xml version="1.0" encoding="utf-8"?>
<comments xmlns="http://schemas.openxmlformats.org/spreadsheetml/2006/main">
  <authors>
    <author>iLLuSioN</author>
    <author>Corporate Edition</author>
  </authors>
  <commentList>
    <comment ref="G10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แผนจากรายงานกระทรวง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จ่ายจาก ZFMA46 + ต่างจังหวัด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Corporate Edition:</t>
        </r>
        <r>
          <rPr>
            <sz val="9"/>
            <color indexed="81"/>
            <rFont val="Tahoma"/>
            <family val="2"/>
          </rPr>
          <t xml:space="preserve">
มีบวก โอนให้ สปอ.เบิกแทน 214,500 บาท</t>
        </r>
      </text>
    </comment>
  </commentList>
</comments>
</file>

<file path=xl/comments2.xml><?xml version="1.0" encoding="utf-8"?>
<comments xmlns="http://schemas.openxmlformats.org/spreadsheetml/2006/main">
  <authors>
    <author>Corporate Edition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Corporate Edition:</t>
        </r>
        <r>
          <rPr>
            <sz val="9"/>
            <color indexed="81"/>
            <rFont val="Tahoma"/>
            <family val="2"/>
          </rPr>
          <t xml:space="preserve">
รวมต่างจ.</t>
        </r>
      </text>
    </comment>
  </commentList>
</comments>
</file>

<file path=xl/sharedStrings.xml><?xml version="1.0" encoding="utf-8"?>
<sst xmlns="http://schemas.openxmlformats.org/spreadsheetml/2006/main" count="90" uniqueCount="75">
  <si>
    <t>กรมโรงงานอุตสาหกรรม</t>
  </si>
  <si>
    <t>กระทรวง / กรม</t>
  </si>
  <si>
    <t>ประเภทรายจ่าย</t>
  </si>
  <si>
    <t>แผนการใช้</t>
  </si>
  <si>
    <t>เบิกจ่าย</t>
  </si>
  <si>
    <t>%เบิกจ่ายต่อแผน</t>
  </si>
  <si>
    <t>%เบิกจ่ายต่อ</t>
  </si>
  <si>
    <t>จ่ายเงินทั้งปี</t>
  </si>
  <si>
    <t>การใช้ จ่ายเงิน</t>
  </si>
  <si>
    <t>(A)</t>
  </si>
  <si>
    <t>(B)</t>
  </si>
  <si>
    <t>(C)</t>
  </si>
  <si>
    <t>(D)</t>
  </si>
  <si>
    <t>(E)</t>
  </si>
  <si>
    <t>%(E)/(D)</t>
  </si>
  <si>
    <t>%(E)/(B)</t>
  </si>
  <si>
    <t>%(E)/(A)</t>
  </si>
  <si>
    <t>ภาพรวม</t>
  </si>
  <si>
    <t xml:space="preserve">          รายจ่ายประจำ</t>
  </si>
  <si>
    <t xml:space="preserve">          รายจ่ายลงทุน</t>
  </si>
  <si>
    <t>2. งบประมาณเหลื่อมปี</t>
  </si>
  <si>
    <t>งบประมาณ</t>
  </si>
  <si>
    <t>หน่วย : ล้านบาท</t>
  </si>
  <si>
    <t>หน่วยงาน</t>
  </si>
  <si>
    <t xml:space="preserve">ผลการเบิกจ่าย </t>
  </si>
  <si>
    <t>คงเหลือ</t>
  </si>
  <si>
    <t>รายจ่าย</t>
  </si>
  <si>
    <t>ได้รับจัดสรร</t>
  </si>
  <si>
    <t>จำนวนเงิน</t>
  </si>
  <si>
    <t>% ต่องบ</t>
  </si>
  <si>
    <t>A</t>
  </si>
  <si>
    <t>B</t>
  </si>
  <si>
    <t>C</t>
  </si>
  <si>
    <t>D = A-C</t>
  </si>
  <si>
    <t>กรอ.</t>
  </si>
  <si>
    <t>งบบุคลากร</t>
  </si>
  <si>
    <t>งบดำเนินงาน</t>
  </si>
  <si>
    <t xml:space="preserve">งบลงทุน  </t>
  </si>
  <si>
    <t>งบเงินอุดหนุน</t>
  </si>
  <si>
    <t>งบรายจ่ายอื่น</t>
  </si>
  <si>
    <t xml:space="preserve"> - รายจ่ายประจำ</t>
  </si>
  <si>
    <t xml:space="preserve"> - รายจ่ายลงทุน</t>
  </si>
  <si>
    <t>พรบ.งบประมาณ</t>
  </si>
  <si>
    <t> </t>
  </si>
  <si>
    <t>งบประมาณหลังโอนเปลี่ยนแปลง</t>
  </si>
  <si>
    <t xml:space="preserve">ไตรมาส       ลงทุน            ภาพรวม               </t>
  </si>
  <si>
    <t>เงินประจำงวด</t>
  </si>
  <si>
    <t xml:space="preserve">          ปี  62</t>
  </si>
  <si>
    <t xml:space="preserve">    3               65                 77</t>
  </si>
  <si>
    <t xml:space="preserve">    4              100               100</t>
  </si>
  <si>
    <t>รวมงบรายจ่าย</t>
  </si>
  <si>
    <t>GF</t>
  </si>
  <si>
    <t>เบิกภาพรวม</t>
  </si>
  <si>
    <t>ไม่รวมลงทุน</t>
  </si>
  <si>
    <t>เป้าหมายตามมติ ครม.  ปี 2563</t>
  </si>
  <si>
    <t xml:space="preserve">    2               40                 54</t>
  </si>
  <si>
    <t xml:space="preserve">    1                 8                 23</t>
  </si>
  <si>
    <t>1. งบประมาณปี  2563</t>
  </si>
  <si>
    <t xml:space="preserve">รายงานสถานะการเบิกจ่ายงบประมาณ ประจำปีงบประมาณ 2563  </t>
  </si>
  <si>
    <t xml:space="preserve">สรุปผลการใช้จ่ายเงินงบประมาณ ประจำปี พ.ศ. 2563 </t>
  </si>
  <si>
    <t>พ.ศ. 2563</t>
  </si>
  <si>
    <t>งบประมาณหลัง</t>
  </si>
  <si>
    <t>โอนเปลี่ยนแปลง</t>
  </si>
  <si>
    <t>งบประมาณตาม พรบ. โอนกลับ ปี 63 *</t>
  </si>
  <si>
    <r>
      <rPr>
        <u/>
        <sz val="10"/>
        <color theme="1"/>
        <rFont val="Calibri"/>
        <family val="2"/>
        <scheme val="minor"/>
      </rPr>
      <t>หมายเหตุ</t>
    </r>
    <r>
      <rPr>
        <sz val="10"/>
        <color theme="1"/>
        <rFont val="Calibri"/>
        <family val="2"/>
        <scheme val="minor"/>
      </rPr>
      <t xml:space="preserve">  *  ได้รับจัดสรรงบประมาณ 555.8416 ล้านบาท โอนกลับงบประมาณ 22.7198 ล้านบาท คงเหลืองบประมาณ 533.1218 ล้านบาท</t>
    </r>
  </si>
  <si>
    <t xml:space="preserve">งบประมาณตาม พรบ.  ปี 63 </t>
  </si>
  <si>
    <t>งบประมาณตาม</t>
  </si>
  <si>
    <t xml:space="preserve">พรบ.โอนกลับ </t>
  </si>
  <si>
    <t>จ่ายเงิน มิย.63</t>
  </si>
  <si>
    <t>ศูนย์</t>
  </si>
  <si>
    <t>สอจ.</t>
  </si>
  <si>
    <t>หัก ลงทุน</t>
  </si>
  <si>
    <t>สะสมตั้งแต่ต้นปีจนถึงสิ้นเดือน มิถุนายน  2563</t>
  </si>
  <si>
    <t>ตั้งแต่ต้นปีงบประมาณจนถึงสิ้นเดือน มิถุนายน 2563</t>
  </si>
  <si>
    <t>แผนการใช้จ่าย มิย.63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</si>
</sst>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#,##0.00%"/>
    <numFmt numFmtId="167" formatCode="_-* #,##0.0000_-;\-* #,##0.0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Tahoma"/>
      <family val="2"/>
    </font>
    <font>
      <sz val="10"/>
      <name val="Arial"/>
      <family val="2"/>
    </font>
    <font>
      <b/>
      <sz val="10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0"/>
      <name val="Tahoma"/>
      <family val="2"/>
    </font>
    <font>
      <b/>
      <sz val="12"/>
      <name val="TH SarabunPSK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64"/>
      </top>
      <bottom/>
      <diagonal/>
    </border>
    <border>
      <left/>
      <right style="medium">
        <color indexed="2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22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/>
      <right style="medium">
        <color indexed="22"/>
      </right>
      <top/>
      <bottom style="medium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34998626667073579"/>
      </bottom>
      <diagonal/>
    </border>
    <border>
      <left/>
      <right style="thin">
        <color indexed="22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2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17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 indent="1"/>
    </xf>
    <xf numFmtId="0" fontId="0" fillId="0" borderId="0" xfId="0" applyFont="1"/>
    <xf numFmtId="49" fontId="4" fillId="0" borderId="0" xfId="0" applyNumberFormat="1" applyFont="1" applyAlignment="1">
      <alignment horizontal="right" vertical="center" inden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3" fontId="9" fillId="0" borderId="14" xfId="1" applyFont="1" applyBorder="1"/>
    <xf numFmtId="0" fontId="4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165" fontId="10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164" fontId="10" fillId="0" borderId="26" xfId="0" applyNumberFormat="1" applyFont="1" applyFill="1" applyBorder="1" applyAlignment="1">
      <alignment horizontal="right" vertical="center"/>
    </xf>
    <xf numFmtId="165" fontId="10" fillId="0" borderId="27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horizontal="right" vertical="center"/>
    </xf>
    <xf numFmtId="0" fontId="17" fillId="0" borderId="0" xfId="2" applyFont="1"/>
    <xf numFmtId="0" fontId="17" fillId="5" borderId="42" xfId="2" applyFont="1" applyFill="1" applyBorder="1" applyAlignment="1">
      <alignment horizontal="left" vertical="center"/>
    </xf>
    <xf numFmtId="167" fontId="20" fillId="0" borderId="42" xfId="3" applyNumberFormat="1" applyFont="1" applyFill="1" applyBorder="1" applyAlignment="1">
      <alignment vertical="center"/>
    </xf>
    <xf numFmtId="167" fontId="20" fillId="0" borderId="43" xfId="3" applyNumberFormat="1" applyFont="1" applyFill="1" applyBorder="1" applyAlignment="1">
      <alignment vertical="center"/>
    </xf>
    <xf numFmtId="2" fontId="17" fillId="0" borderId="44" xfId="2" applyNumberFormat="1" applyFont="1" applyFill="1" applyBorder="1" applyAlignment="1">
      <alignment vertical="center"/>
    </xf>
    <xf numFmtId="167" fontId="17" fillId="5" borderId="44" xfId="3" applyNumberFormat="1" applyFont="1" applyFill="1" applyBorder="1" applyAlignment="1">
      <alignment vertical="center"/>
    </xf>
    <xf numFmtId="2" fontId="17" fillId="5" borderId="44" xfId="2" applyNumberFormat="1" applyFont="1" applyFill="1" applyBorder="1" applyAlignment="1">
      <alignment vertical="center"/>
    </xf>
    <xf numFmtId="0" fontId="17" fillId="5" borderId="46" xfId="2" applyFont="1" applyFill="1" applyBorder="1" applyAlignment="1">
      <alignment horizontal="left" vertical="center"/>
    </xf>
    <xf numFmtId="167" fontId="20" fillId="0" borderId="46" xfId="3" applyNumberFormat="1" applyFont="1" applyFill="1" applyBorder="1" applyAlignment="1">
      <alignment vertical="center"/>
    </xf>
    <xf numFmtId="167" fontId="20" fillId="0" borderId="47" xfId="3" applyNumberFormat="1" applyFont="1" applyFill="1" applyBorder="1" applyAlignment="1">
      <alignment vertical="center"/>
    </xf>
    <xf numFmtId="167" fontId="20" fillId="0" borderId="48" xfId="3" applyNumberFormat="1" applyFont="1" applyFill="1" applyBorder="1" applyAlignment="1">
      <alignment vertical="center"/>
    </xf>
    <xf numFmtId="2" fontId="17" fillId="0" borderId="45" xfId="2" applyNumberFormat="1" applyFont="1" applyFill="1" applyBorder="1" applyAlignment="1">
      <alignment vertical="center"/>
    </xf>
    <xf numFmtId="167" fontId="17" fillId="5" borderId="45" xfId="3" applyNumberFormat="1" applyFont="1" applyFill="1" applyBorder="1" applyAlignment="1">
      <alignment vertical="center"/>
    </xf>
    <xf numFmtId="2" fontId="17" fillId="5" borderId="45" xfId="2" applyNumberFormat="1" applyFont="1" applyFill="1" applyBorder="1" applyAlignment="1">
      <alignment vertical="center"/>
    </xf>
    <xf numFmtId="0" fontId="17" fillId="5" borderId="49" xfId="2" applyFont="1" applyFill="1" applyBorder="1" applyAlignment="1">
      <alignment horizontal="left" vertical="center"/>
    </xf>
    <xf numFmtId="167" fontId="20" fillId="0" borderId="49" xfId="3" applyNumberFormat="1" applyFont="1" applyFill="1" applyBorder="1" applyAlignment="1">
      <alignment vertical="center"/>
    </xf>
    <xf numFmtId="0" fontId="17" fillId="5" borderId="50" xfId="2" applyFont="1" applyFill="1" applyBorder="1" applyAlignment="1">
      <alignment horizontal="left" vertical="center"/>
    </xf>
    <xf numFmtId="167" fontId="20" fillId="0" borderId="50" xfId="3" applyNumberFormat="1" applyFont="1" applyFill="1" applyBorder="1" applyAlignment="1">
      <alignment vertical="center"/>
    </xf>
    <xf numFmtId="167" fontId="20" fillId="0" borderId="51" xfId="3" applyNumberFormat="1" applyFont="1" applyFill="1" applyBorder="1" applyAlignment="1">
      <alignment vertical="center"/>
    </xf>
    <xf numFmtId="167" fontId="17" fillId="5" borderId="52" xfId="3" applyNumberFormat="1" applyFont="1" applyFill="1" applyBorder="1" applyAlignment="1">
      <alignment vertical="center"/>
    </xf>
    <xf numFmtId="2" fontId="17" fillId="5" borderId="52" xfId="2" applyNumberFormat="1" applyFont="1" applyFill="1" applyBorder="1" applyAlignment="1">
      <alignment vertical="center"/>
    </xf>
    <xf numFmtId="167" fontId="17" fillId="0" borderId="50" xfId="3" applyNumberFormat="1" applyFont="1" applyFill="1" applyBorder="1" applyAlignment="1">
      <alignment vertical="center"/>
    </xf>
    <xf numFmtId="167" fontId="17" fillId="0" borderId="51" xfId="3" applyNumberFormat="1" applyFont="1" applyFill="1" applyBorder="1" applyAlignment="1">
      <alignment vertical="center"/>
    </xf>
    <xf numFmtId="0" fontId="18" fillId="5" borderId="40" xfId="2" applyFont="1" applyFill="1" applyBorder="1" applyAlignment="1">
      <alignment horizontal="center" vertical="center"/>
    </xf>
    <xf numFmtId="167" fontId="19" fillId="0" borderId="53" xfId="3" applyNumberFormat="1" applyFont="1" applyFill="1" applyBorder="1" applyAlignment="1">
      <alignment vertical="center"/>
    </xf>
    <xf numFmtId="167" fontId="19" fillId="0" borderId="54" xfId="3" applyNumberFormat="1" applyFont="1" applyFill="1" applyBorder="1" applyAlignment="1">
      <alignment vertical="center"/>
    </xf>
    <xf numFmtId="2" fontId="18" fillId="0" borderId="55" xfId="2" applyNumberFormat="1" applyFont="1" applyFill="1" applyBorder="1" applyAlignment="1">
      <alignment vertical="center"/>
    </xf>
    <xf numFmtId="167" fontId="18" fillId="5" borderId="55" xfId="3" applyNumberFormat="1" applyFont="1" applyFill="1" applyBorder="1" applyAlignment="1">
      <alignment vertical="center"/>
    </xf>
    <xf numFmtId="2" fontId="18" fillId="5" borderId="55" xfId="2" applyNumberFormat="1" applyFont="1" applyFill="1" applyBorder="1" applyAlignment="1">
      <alignment vertical="center"/>
    </xf>
    <xf numFmtId="167" fontId="17" fillId="0" borderId="57" xfId="3" applyNumberFormat="1" applyFont="1" applyFill="1" applyBorder="1" applyAlignment="1">
      <alignment vertical="center"/>
    </xf>
    <xf numFmtId="0" fontId="21" fillId="0" borderId="0" xfId="4" applyFont="1" applyFill="1"/>
    <xf numFmtId="0" fontId="21" fillId="0" borderId="0" xfId="4" applyFont="1" applyFill="1" applyAlignment="1">
      <alignment horizontal="left"/>
    </xf>
    <xf numFmtId="0" fontId="9" fillId="6" borderId="8" xfId="0" applyFont="1" applyFill="1" applyBorder="1"/>
    <xf numFmtId="0" fontId="4" fillId="7" borderId="15" xfId="0" applyFont="1" applyFill="1" applyBorder="1" applyAlignment="1">
      <alignment vertical="center" wrapText="1"/>
    </xf>
    <xf numFmtId="49" fontId="4" fillId="7" borderId="16" xfId="0" applyNumberFormat="1" applyFont="1" applyFill="1" applyBorder="1" applyAlignment="1">
      <alignment vertical="center" wrapText="1"/>
    </xf>
    <xf numFmtId="164" fontId="4" fillId="7" borderId="17" xfId="0" applyNumberFormat="1" applyFont="1" applyFill="1" applyBorder="1" applyAlignment="1">
      <alignment horizontal="right" vertical="center"/>
    </xf>
    <xf numFmtId="165" fontId="10" fillId="7" borderId="8" xfId="0" applyNumberFormat="1" applyFont="1" applyFill="1" applyBorder="1" applyAlignment="1">
      <alignment horizontal="right" vertical="center"/>
    </xf>
    <xf numFmtId="167" fontId="20" fillId="0" borderId="61" xfId="3" applyNumberFormat="1" applyFont="1" applyFill="1" applyBorder="1" applyAlignment="1">
      <alignment vertical="center"/>
    </xf>
    <xf numFmtId="165" fontId="10" fillId="0" borderId="36" xfId="0" applyNumberFormat="1" applyFont="1" applyBorder="1" applyAlignment="1">
      <alignment horizontal="right" vertical="center"/>
    </xf>
    <xf numFmtId="165" fontId="10" fillId="0" borderId="64" xfId="0" applyNumberFormat="1" applyFont="1" applyBorder="1" applyAlignment="1">
      <alignment horizontal="right" vertical="center"/>
    </xf>
    <xf numFmtId="165" fontId="10" fillId="0" borderId="65" xfId="0" applyNumberFormat="1" applyFont="1" applyBorder="1" applyAlignment="1">
      <alignment horizontal="right" vertical="center"/>
    </xf>
    <xf numFmtId="164" fontId="4" fillId="7" borderId="28" xfId="0" applyNumberFormat="1" applyFont="1" applyFill="1" applyBorder="1" applyAlignment="1">
      <alignment horizontal="right" vertical="center"/>
    </xf>
    <xf numFmtId="164" fontId="10" fillId="7" borderId="21" xfId="0" applyNumberFormat="1" applyFont="1" applyFill="1" applyBorder="1" applyAlignment="1">
      <alignment horizontal="right" vertical="center"/>
    </xf>
    <xf numFmtId="164" fontId="4" fillId="7" borderId="58" xfId="0" applyNumberFormat="1" applyFont="1" applyFill="1" applyBorder="1" applyAlignment="1">
      <alignment horizontal="right" vertical="center"/>
    </xf>
    <xf numFmtId="165" fontId="10" fillId="7" borderId="65" xfId="0" applyNumberFormat="1" applyFont="1" applyFill="1" applyBorder="1" applyAlignment="1">
      <alignment horizontal="right" vertical="center"/>
    </xf>
    <xf numFmtId="164" fontId="4" fillId="7" borderId="19" xfId="0" applyNumberFormat="1" applyFont="1" applyFill="1" applyBorder="1" applyAlignment="1">
      <alignment horizontal="right" vertical="center"/>
    </xf>
    <xf numFmtId="0" fontId="4" fillId="8" borderId="15" xfId="0" applyFont="1" applyFill="1" applyBorder="1" applyAlignment="1">
      <alignment vertical="center" wrapText="1"/>
    </xf>
    <xf numFmtId="49" fontId="4" fillId="8" borderId="16" xfId="0" applyNumberFormat="1" applyFont="1" applyFill="1" applyBorder="1" applyAlignment="1">
      <alignment vertical="center" wrapText="1"/>
    </xf>
    <xf numFmtId="164" fontId="4" fillId="8" borderId="17" xfId="0" applyNumberFormat="1" applyFont="1" applyFill="1" applyBorder="1" applyAlignment="1">
      <alignment horizontal="right" vertical="center"/>
    </xf>
    <xf numFmtId="164" fontId="10" fillId="8" borderId="18" xfId="0" applyNumberFormat="1" applyFont="1" applyFill="1" applyBorder="1" applyAlignment="1">
      <alignment horizontal="right" vertical="center"/>
    </xf>
    <xf numFmtId="10" fontId="4" fillId="8" borderId="19" xfId="0" applyNumberFormat="1" applyFont="1" applyFill="1" applyBorder="1" applyAlignment="1">
      <alignment horizontal="right" vertical="center"/>
    </xf>
    <xf numFmtId="165" fontId="10" fillId="8" borderId="63" xfId="0" applyNumberFormat="1" applyFont="1" applyFill="1" applyBorder="1" applyAlignment="1">
      <alignment horizontal="right" vertical="center"/>
    </xf>
    <xf numFmtId="0" fontId="22" fillId="0" borderId="0" xfId="0" applyFont="1"/>
    <xf numFmtId="0" fontId="0" fillId="0" borderId="0" xfId="0" applyFill="1"/>
    <xf numFmtId="0" fontId="23" fillId="0" borderId="0" xfId="0" applyFont="1"/>
    <xf numFmtId="0" fontId="4" fillId="0" borderId="66" xfId="0" applyFont="1" applyFill="1" applyBorder="1" applyAlignment="1">
      <alignment vertical="center" wrapText="1"/>
    </xf>
    <xf numFmtId="49" fontId="4" fillId="0" borderId="67" xfId="0" applyNumberFormat="1" applyFont="1" applyFill="1" applyBorder="1" applyAlignment="1">
      <alignment vertical="center" wrapText="1"/>
    </xf>
    <xf numFmtId="164" fontId="4" fillId="0" borderId="68" xfId="0" applyNumberFormat="1" applyFont="1" applyFill="1" applyBorder="1" applyAlignment="1">
      <alignment horizontal="right" vertical="center"/>
    </xf>
    <xf numFmtId="164" fontId="4" fillId="7" borderId="69" xfId="0" applyNumberFormat="1" applyFont="1" applyFill="1" applyBorder="1" applyAlignment="1">
      <alignment horizontal="right" vertical="center"/>
    </xf>
    <xf numFmtId="164" fontId="10" fillId="0" borderId="69" xfId="0" applyNumberFormat="1" applyFont="1" applyFill="1" applyBorder="1" applyAlignment="1">
      <alignment horizontal="right" vertical="center"/>
    </xf>
    <xf numFmtId="10" fontId="4" fillId="7" borderId="69" xfId="0" applyNumberFormat="1" applyFont="1" applyFill="1" applyBorder="1" applyAlignment="1">
      <alignment horizontal="right" vertical="center"/>
    </xf>
    <xf numFmtId="165" fontId="10" fillId="0" borderId="35" xfId="0" applyNumberFormat="1" applyFont="1" applyBorder="1" applyAlignment="1">
      <alignment horizontal="right" vertical="center"/>
    </xf>
    <xf numFmtId="167" fontId="0" fillId="0" borderId="0" xfId="0" applyNumberFormat="1"/>
    <xf numFmtId="2" fontId="17" fillId="0" borderId="52" xfId="2" applyNumberFormat="1" applyFont="1" applyFill="1" applyBorder="1" applyAlignment="1">
      <alignment vertical="center"/>
    </xf>
    <xf numFmtId="0" fontId="18" fillId="5" borderId="39" xfId="2" applyFont="1" applyFill="1" applyBorder="1" applyAlignment="1">
      <alignment horizontal="center" vertical="center"/>
    </xf>
    <xf numFmtId="167" fontId="19" fillId="0" borderId="39" xfId="3" applyNumberFormat="1" applyFont="1" applyFill="1" applyBorder="1" applyAlignment="1">
      <alignment vertical="center"/>
    </xf>
    <xf numFmtId="167" fontId="19" fillId="0" borderId="0" xfId="3" applyNumberFormat="1" applyFont="1" applyFill="1" applyBorder="1" applyAlignment="1">
      <alignment vertical="center"/>
    </xf>
    <xf numFmtId="2" fontId="18" fillId="0" borderId="45" xfId="2" applyNumberFormat="1" applyFont="1" applyFill="1" applyBorder="1" applyAlignment="1">
      <alignment vertical="center"/>
    </xf>
    <xf numFmtId="167" fontId="18" fillId="5" borderId="8" xfId="3" applyNumberFormat="1" applyFont="1" applyFill="1" applyBorder="1" applyAlignment="1">
      <alignment vertical="center"/>
    </xf>
    <xf numFmtId="2" fontId="18" fillId="5" borderId="45" xfId="2" applyNumberFormat="1" applyFont="1" applyFill="1" applyBorder="1" applyAlignment="1">
      <alignment vertical="center"/>
    </xf>
    <xf numFmtId="43" fontId="25" fillId="0" borderId="71" xfId="0" applyNumberFormat="1" applyFont="1" applyBorder="1"/>
    <xf numFmtId="49" fontId="6" fillId="9" borderId="0" xfId="0" applyNumberFormat="1" applyFont="1" applyFill="1" applyBorder="1" applyAlignment="1">
      <alignment horizont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3" fontId="0" fillId="4" borderId="0" xfId="1" applyFont="1" applyFill="1"/>
    <xf numFmtId="43" fontId="0" fillId="9" borderId="0" xfId="1" applyFont="1" applyFill="1"/>
    <xf numFmtId="0" fontId="0" fillId="3" borderId="0" xfId="0" applyFill="1"/>
    <xf numFmtId="43" fontId="0" fillId="3" borderId="0" xfId="1" applyFont="1" applyFill="1"/>
    <xf numFmtId="0" fontId="26" fillId="0" borderId="0" xfId="0" applyFont="1"/>
    <xf numFmtId="43" fontId="26" fillId="0" borderId="71" xfId="0" applyNumberFormat="1" applyFont="1" applyBorder="1"/>
    <xf numFmtId="167" fontId="17" fillId="0" borderId="43" xfId="3" applyNumberFormat="1" applyFont="1" applyFill="1" applyBorder="1" applyAlignment="1">
      <alignment vertical="center"/>
    </xf>
    <xf numFmtId="167" fontId="17" fillId="0" borderId="48" xfId="3" applyNumberFormat="1" applyFont="1" applyFill="1" applyBorder="1" applyAlignment="1">
      <alignment vertical="center"/>
    </xf>
    <xf numFmtId="167" fontId="17" fillId="0" borderId="47" xfId="3" applyNumberFormat="1" applyFont="1" applyFill="1" applyBorder="1" applyAlignment="1">
      <alignment vertical="center"/>
    </xf>
    <xf numFmtId="167" fontId="19" fillId="0" borderId="70" xfId="3" applyNumberFormat="1" applyFont="1" applyFill="1" applyBorder="1" applyAlignment="1">
      <alignment vertical="center"/>
    </xf>
    <xf numFmtId="167" fontId="18" fillId="0" borderId="33" xfId="3" applyNumberFormat="1" applyFont="1" applyFill="1" applyBorder="1" applyAlignment="1">
      <alignment vertical="center"/>
    </xf>
    <xf numFmtId="167" fontId="20" fillId="0" borderId="60" xfId="3" applyNumberFormat="1" applyFont="1" applyFill="1" applyBorder="1" applyAlignment="1">
      <alignment vertical="center"/>
    </xf>
    <xf numFmtId="167" fontId="17" fillId="0" borderId="56" xfId="3" applyNumberFormat="1" applyFont="1" applyFill="1" applyBorder="1" applyAlignment="1">
      <alignment vertical="center"/>
    </xf>
    <xf numFmtId="167" fontId="18" fillId="0" borderId="54" xfId="3" applyNumberFormat="1" applyFont="1" applyFill="1" applyBorder="1" applyAlignment="1">
      <alignment vertical="center"/>
    </xf>
    <xf numFmtId="49" fontId="4" fillId="7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72" xfId="0" applyNumberFormat="1" applyFont="1" applyFill="1" applyBorder="1" applyAlignment="1">
      <alignment vertical="center" wrapText="1"/>
    </xf>
    <xf numFmtId="164" fontId="4" fillId="0" borderId="17" xfId="0" applyNumberFormat="1" applyFont="1" applyFill="1" applyBorder="1" applyAlignment="1">
      <alignment horizontal="right" vertical="center"/>
    </xf>
    <xf numFmtId="0" fontId="18" fillId="10" borderId="11" xfId="2" applyFont="1" applyFill="1" applyBorder="1" applyAlignment="1">
      <alignment horizontal="center"/>
    </xf>
    <xf numFmtId="0" fontId="18" fillId="10" borderId="41" xfId="2" applyFont="1" applyFill="1" applyBorder="1" applyAlignment="1">
      <alignment horizontal="center"/>
    </xf>
    <xf numFmtId="167" fontId="20" fillId="0" borderId="73" xfId="3" applyNumberFormat="1" applyFont="1" applyFill="1" applyBorder="1" applyAlignment="1">
      <alignment vertical="center"/>
    </xf>
    <xf numFmtId="167" fontId="20" fillId="0" borderId="74" xfId="3" applyNumberFormat="1" applyFont="1" applyFill="1" applyBorder="1" applyAlignment="1">
      <alignment vertical="center"/>
    </xf>
    <xf numFmtId="167" fontId="20" fillId="0" borderId="75" xfId="3" applyNumberFormat="1" applyFont="1" applyFill="1" applyBorder="1" applyAlignment="1">
      <alignment vertical="center"/>
    </xf>
    <xf numFmtId="167" fontId="20" fillId="0" borderId="76" xfId="3" applyNumberFormat="1" applyFont="1" applyFill="1" applyBorder="1" applyAlignment="1">
      <alignment vertical="center"/>
    </xf>
    <xf numFmtId="0" fontId="18" fillId="0" borderId="38" xfId="2" applyFont="1" applyFill="1" applyBorder="1" applyAlignment="1">
      <alignment horizontal="center"/>
    </xf>
    <xf numFmtId="0" fontId="18" fillId="0" borderId="59" xfId="2" applyFont="1" applyFill="1" applyBorder="1" applyAlignment="1">
      <alignment horizontal="center"/>
    </xf>
    <xf numFmtId="0" fontId="18" fillId="0" borderId="39" xfId="2" applyFont="1" applyFill="1" applyBorder="1" applyAlignment="1">
      <alignment horizontal="center"/>
    </xf>
    <xf numFmtId="0" fontId="18" fillId="0" borderId="33" xfId="2" applyFont="1" applyFill="1" applyBorder="1" applyAlignment="1">
      <alignment horizontal="center"/>
    </xf>
    <xf numFmtId="0" fontId="18" fillId="0" borderId="40" xfId="2" applyFont="1" applyFill="1" applyBorder="1" applyAlignment="1">
      <alignment horizontal="center"/>
    </xf>
    <xf numFmtId="0" fontId="18" fillId="0" borderId="37" xfId="2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18" fillId="2" borderId="11" xfId="2" applyFont="1" applyFill="1" applyBorder="1" applyAlignment="1">
      <alignment horizontal="center"/>
    </xf>
    <xf numFmtId="0" fontId="18" fillId="2" borderId="41" xfId="2" applyFont="1" applyFill="1" applyBorder="1" applyAlignment="1">
      <alignment horizontal="center"/>
    </xf>
    <xf numFmtId="0" fontId="19" fillId="7" borderId="11" xfId="2" applyFont="1" applyFill="1" applyBorder="1" applyAlignment="1">
      <alignment horizontal="center"/>
    </xf>
    <xf numFmtId="0" fontId="19" fillId="7" borderId="41" xfId="2" applyFont="1" applyFill="1" applyBorder="1" applyAlignment="1">
      <alignment horizontal="center"/>
    </xf>
    <xf numFmtId="49" fontId="8" fillId="0" borderId="12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0" borderId="62" xfId="0" applyNumberFormat="1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19" fillId="5" borderId="38" xfId="2" applyFont="1" applyFill="1" applyBorder="1" applyAlignment="1">
      <alignment horizontal="center" vertical="center"/>
    </xf>
    <xf numFmtId="0" fontId="19" fillId="5" borderId="39" xfId="2" applyFont="1" applyFill="1" applyBorder="1" applyAlignment="1">
      <alignment horizontal="center" vertical="center"/>
    </xf>
    <xf numFmtId="0" fontId="19" fillId="5" borderId="40" xfId="2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29" xfId="2" applyFont="1" applyBorder="1" applyAlignment="1">
      <alignment horizontal="right"/>
    </xf>
    <xf numFmtId="0" fontId="18" fillId="0" borderId="38" xfId="2" applyFont="1" applyFill="1" applyBorder="1" applyAlignment="1">
      <alignment horizontal="center" vertical="center"/>
    </xf>
    <xf numFmtId="0" fontId="18" fillId="0" borderId="39" xfId="2" applyFont="1" applyFill="1" applyBorder="1" applyAlignment="1">
      <alignment horizontal="center" vertical="center"/>
    </xf>
    <xf numFmtId="0" fontId="18" fillId="0" borderId="40" xfId="2" applyFont="1" applyFill="1" applyBorder="1" applyAlignment="1">
      <alignment horizontal="center" vertical="center"/>
    </xf>
    <xf numFmtId="0" fontId="19" fillId="7" borderId="31" xfId="2" applyFont="1" applyFill="1" applyBorder="1" applyAlignment="1">
      <alignment horizontal="center"/>
    </xf>
    <xf numFmtId="0" fontId="19" fillId="7" borderId="32" xfId="2" applyFont="1" applyFill="1" applyBorder="1" applyAlignment="1">
      <alignment horizontal="center"/>
    </xf>
    <xf numFmtId="0" fontId="18" fillId="2" borderId="31" xfId="2" applyFont="1" applyFill="1" applyBorder="1" applyAlignment="1">
      <alignment horizontal="center"/>
    </xf>
    <xf numFmtId="0" fontId="18" fillId="2" borderId="32" xfId="2" applyFont="1" applyFill="1" applyBorder="1" applyAlignment="1">
      <alignment horizontal="center"/>
    </xf>
    <xf numFmtId="0" fontId="18" fillId="10" borderId="31" xfId="2" applyFont="1" applyFill="1" applyBorder="1" applyAlignment="1">
      <alignment horizontal="center"/>
    </xf>
    <xf numFmtId="0" fontId="18" fillId="10" borderId="32" xfId="2" applyFont="1" applyFill="1" applyBorder="1" applyAlignment="1">
      <alignment horizontal="center"/>
    </xf>
  </cellXfs>
  <cellStyles count="5">
    <cellStyle name="Comma" xfId="1" builtinId="3"/>
    <cellStyle name="Comma 3" xfId="3"/>
    <cellStyle name="Normal" xfId="0" builtinId="0"/>
    <cellStyle name="Normal 3" xfId="2"/>
    <cellStyle name="ปกติ_แผนใช้จ่าย 6 เดือน_รายงานสถานะจากระบบ EIS_รายงานสถานะจากระบบ EIS" xfId="4"/>
  </cellStyles>
  <dxfs count="0"/>
  <tableStyles count="0" defaultTableStyle="TableStyleMedium2" defaultPivotStyle="PivotStyleLight16"/>
  <colors>
    <mruColors>
      <color rgb="FFFDFD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"/>
  <sheetViews>
    <sheetView topLeftCell="A4" workbookViewId="0">
      <selection activeCell="H11" sqref="H11"/>
    </sheetView>
  </sheetViews>
  <sheetFormatPr defaultRowHeight="15" x14ac:dyDescent="0.25"/>
  <cols>
    <col min="1" max="1" width="12.140625" customWidth="1"/>
    <col min="2" max="2" width="20.7109375" customWidth="1"/>
    <col min="3" max="3" width="14.140625" hidden="1" customWidth="1"/>
    <col min="4" max="4" width="18" customWidth="1"/>
    <col min="5" max="5" width="18.140625" customWidth="1"/>
    <col min="6" max="6" width="10.85546875" hidden="1" customWidth="1"/>
    <col min="7" max="7" width="16" customWidth="1"/>
    <col min="8" max="8" width="17" customWidth="1"/>
    <col min="9" max="9" width="18" customWidth="1"/>
    <col min="10" max="10" width="18.42578125" customWidth="1"/>
    <col min="11" max="11" width="11.42578125" hidden="1" customWidth="1"/>
    <col min="13" max="13" width="11.28515625" bestFit="1" customWidth="1"/>
    <col min="14" max="14" width="15.85546875" customWidth="1"/>
  </cols>
  <sheetData>
    <row r="1" spans="1:14" ht="24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4" ht="22.5" customHeight="1" x14ac:dyDescent="0.25">
      <c r="A2" s="148" t="s">
        <v>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4" ht="23.25" customHeight="1" x14ac:dyDescent="0.25">
      <c r="A3" s="148" t="s">
        <v>72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4" ht="16.5" thickBot="1" x14ac:dyDescent="0.3">
      <c r="A4" s="80"/>
      <c r="B4" s="1"/>
      <c r="C4" s="1"/>
      <c r="D4" s="2"/>
      <c r="E4" s="1"/>
      <c r="F4" s="3"/>
      <c r="G4" s="4"/>
      <c r="H4" s="4"/>
      <c r="I4" s="4"/>
      <c r="J4" s="5" t="s">
        <v>22</v>
      </c>
      <c r="K4" s="5" t="s">
        <v>43</v>
      </c>
    </row>
    <row r="5" spans="1:14" ht="21" customHeight="1" x14ac:dyDescent="0.25">
      <c r="A5" s="149" t="s">
        <v>1</v>
      </c>
      <c r="B5" s="152" t="s">
        <v>2</v>
      </c>
      <c r="C5" s="146" t="s">
        <v>65</v>
      </c>
      <c r="D5" s="146" t="s">
        <v>63</v>
      </c>
      <c r="E5" s="131" t="s">
        <v>61</v>
      </c>
      <c r="F5" s="131" t="s">
        <v>3</v>
      </c>
      <c r="G5" s="132" t="s">
        <v>3</v>
      </c>
      <c r="H5" s="155" t="s">
        <v>4</v>
      </c>
      <c r="I5" s="131" t="s">
        <v>5</v>
      </c>
      <c r="J5" s="135" t="s">
        <v>6</v>
      </c>
      <c r="K5" s="6" t="s">
        <v>6</v>
      </c>
    </row>
    <row r="6" spans="1:14" ht="37.5" customHeight="1" x14ac:dyDescent="0.25">
      <c r="A6" s="150"/>
      <c r="B6" s="153"/>
      <c r="C6" s="147"/>
      <c r="D6" s="147"/>
      <c r="E6" s="133" t="s">
        <v>62</v>
      </c>
      <c r="F6" s="133" t="s">
        <v>7</v>
      </c>
      <c r="G6" s="134" t="s">
        <v>68</v>
      </c>
      <c r="H6" s="156"/>
      <c r="I6" s="133" t="s">
        <v>8</v>
      </c>
      <c r="J6" s="136" t="s">
        <v>44</v>
      </c>
      <c r="K6" s="7" t="s">
        <v>42</v>
      </c>
      <c r="M6" s="99" t="s">
        <v>51</v>
      </c>
      <c r="N6" s="102">
        <v>244127787.61000001</v>
      </c>
    </row>
    <row r="7" spans="1:14" ht="20.25" customHeight="1" x14ac:dyDescent="0.25">
      <c r="A7" s="151"/>
      <c r="B7" s="154"/>
      <c r="C7" s="133"/>
      <c r="D7" s="133" t="s">
        <v>9</v>
      </c>
      <c r="E7" s="133" t="s">
        <v>10</v>
      </c>
      <c r="F7" s="133" t="s">
        <v>11</v>
      </c>
      <c r="G7" s="134" t="s">
        <v>12</v>
      </c>
      <c r="H7" s="8" t="s">
        <v>13</v>
      </c>
      <c r="I7" s="133" t="s">
        <v>14</v>
      </c>
      <c r="J7" s="137" t="s">
        <v>15</v>
      </c>
      <c r="K7" s="9" t="s">
        <v>16</v>
      </c>
      <c r="M7" s="100" t="s">
        <v>69</v>
      </c>
      <c r="N7" s="101">
        <v>13343556.65</v>
      </c>
    </row>
    <row r="8" spans="1:14" ht="30" customHeight="1" x14ac:dyDescent="0.25">
      <c r="A8" s="143" t="s">
        <v>17</v>
      </c>
      <c r="B8" s="144"/>
      <c r="C8" s="144"/>
      <c r="D8" s="144"/>
      <c r="E8" s="144"/>
      <c r="F8" s="144"/>
      <c r="G8" s="144"/>
      <c r="H8" s="144"/>
      <c r="I8" s="144"/>
      <c r="J8" s="145"/>
      <c r="K8" s="10"/>
      <c r="M8" t="s">
        <v>70</v>
      </c>
      <c r="N8" s="138">
        <v>465819.2</v>
      </c>
    </row>
    <row r="9" spans="1:14" ht="35.25" customHeight="1" thickBot="1" x14ac:dyDescent="0.3">
      <c r="A9" s="74"/>
      <c r="B9" s="75" t="s">
        <v>57</v>
      </c>
      <c r="C9" s="118">
        <f t="shared" ref="C9:H9" si="0">SUM(C10:C11)</f>
        <v>555.84159999999997</v>
      </c>
      <c r="D9" s="76">
        <f t="shared" si="0"/>
        <v>533.12180000000001</v>
      </c>
      <c r="E9" s="76">
        <f t="shared" si="0"/>
        <v>533.12180000000001</v>
      </c>
      <c r="F9" s="76">
        <f t="shared" si="0"/>
        <v>586.9049</v>
      </c>
      <c r="G9" s="76">
        <f t="shared" si="0"/>
        <v>430.76650000000001</v>
      </c>
      <c r="H9" s="77">
        <f t="shared" si="0"/>
        <v>257.93720000000002</v>
      </c>
      <c r="I9" s="78">
        <f>+H9/G9</f>
        <v>0.59878658159350839</v>
      </c>
      <c r="J9" s="79">
        <f>+H9/E9</f>
        <v>0.48382414675220564</v>
      </c>
      <c r="K9" s="64">
        <f>+H9/D9</f>
        <v>0.48382414675220564</v>
      </c>
      <c r="M9" t="s">
        <v>52</v>
      </c>
      <c r="N9" s="98">
        <f>SUM(N6:N8)</f>
        <v>257937163.46000001</v>
      </c>
    </row>
    <row r="10" spans="1:14" ht="42.75" customHeight="1" thickBot="1" x14ac:dyDescent="0.3">
      <c r="A10" s="11"/>
      <c r="B10" s="12" t="s">
        <v>18</v>
      </c>
      <c r="C10" s="13">
        <v>473.6542</v>
      </c>
      <c r="D10" s="13">
        <f>473.6542-0.6195-15.3503</f>
        <v>457.68439999999998</v>
      </c>
      <c r="E10" s="13">
        <f>473.6542-0.0344-0.0459-0.1516-0.6195-0.0929-15.3503</f>
        <v>457.3596</v>
      </c>
      <c r="F10" s="13">
        <v>497.06920000000002</v>
      </c>
      <c r="G10" s="14">
        <v>363.125</v>
      </c>
      <c r="H10" s="15">
        <v>251.5027</v>
      </c>
      <c r="I10" s="16">
        <f>+H10/G10</f>
        <v>0.69260640275387264</v>
      </c>
      <c r="J10" s="66">
        <f>+H10/E10</f>
        <v>0.54990143423249449</v>
      </c>
      <c r="K10" s="17">
        <f>+H10/D10</f>
        <v>0.54951119155470451</v>
      </c>
      <c r="M10" s="103" t="s">
        <v>71</v>
      </c>
      <c r="N10" s="104">
        <f>3088000+3346520.24</f>
        <v>6434520.2400000002</v>
      </c>
    </row>
    <row r="11" spans="1:14" ht="37.5" customHeight="1" thickBot="1" x14ac:dyDescent="0.3">
      <c r="A11" s="18"/>
      <c r="B11" s="19" t="s">
        <v>19</v>
      </c>
      <c r="C11" s="20">
        <v>82.187399999999997</v>
      </c>
      <c r="D11" s="20">
        <f>82.1874-6.75</f>
        <v>75.437399999999997</v>
      </c>
      <c r="E11" s="20">
        <f>82.1874+0.0344+0.0459+0.1516+0.0929-6.75</f>
        <v>75.762200000000007</v>
      </c>
      <c r="F11" s="20">
        <v>89.835700000000003</v>
      </c>
      <c r="G11" s="21">
        <v>67.641499999999994</v>
      </c>
      <c r="H11" s="22">
        <v>6.4344999999999999</v>
      </c>
      <c r="I11" s="16">
        <f>+H11/G11</f>
        <v>9.5126512569945976E-2</v>
      </c>
      <c r="J11" s="67">
        <f>+H11/E11</f>
        <v>8.4930215859623917E-2</v>
      </c>
      <c r="K11" s="23">
        <f>+H11/D11</f>
        <v>8.5295887716172622E-2</v>
      </c>
      <c r="M11" s="105" t="s">
        <v>53</v>
      </c>
      <c r="N11" s="106">
        <f>N9-N10</f>
        <v>251502643.22</v>
      </c>
    </row>
    <row r="12" spans="1:14" ht="30" customHeight="1" thickBot="1" x14ac:dyDescent="0.3">
      <c r="A12" s="61"/>
      <c r="B12" s="62" t="s">
        <v>20</v>
      </c>
      <c r="C12" s="115"/>
      <c r="D12" s="63">
        <f>SUM(D13:D14)</f>
        <v>0</v>
      </c>
      <c r="E12" s="63">
        <f>SUM(E13:E14)</f>
        <v>24.7394</v>
      </c>
      <c r="F12" s="69"/>
      <c r="G12" s="69"/>
      <c r="H12" s="70">
        <f>SUM(H13:H14)</f>
        <v>24.623699999999999</v>
      </c>
      <c r="I12" s="71"/>
      <c r="J12" s="72">
        <f>+H12/E12</f>
        <v>0.99532324955334406</v>
      </c>
      <c r="K12" s="60"/>
    </row>
    <row r="13" spans="1:14" ht="27.75" customHeight="1" thickBot="1" x14ac:dyDescent="0.3">
      <c r="A13" s="24"/>
      <c r="B13" s="25" t="s">
        <v>47</v>
      </c>
      <c r="C13" s="116"/>
      <c r="D13" s="26"/>
      <c r="E13" s="26">
        <v>24.7394</v>
      </c>
      <c r="F13" s="73"/>
      <c r="G13" s="73"/>
      <c r="H13" s="27">
        <f>24.4092+0.2145</f>
        <v>24.623699999999999</v>
      </c>
      <c r="I13" s="73"/>
      <c r="J13" s="68">
        <f>+H13/E13</f>
        <v>0.99532324955334406</v>
      </c>
      <c r="K13" s="60"/>
    </row>
    <row r="14" spans="1:14" x14ac:dyDescent="0.25">
      <c r="A14" s="83"/>
      <c r="B14" s="84"/>
      <c r="C14" s="117"/>
      <c r="D14" s="85"/>
      <c r="E14" s="85"/>
      <c r="F14" s="86"/>
      <c r="G14" s="86"/>
      <c r="H14" s="87"/>
      <c r="I14" s="88"/>
      <c r="J14" s="89"/>
      <c r="K14" s="60"/>
    </row>
    <row r="15" spans="1:14" ht="18.75" customHeight="1" x14ac:dyDescent="0.25">
      <c r="A15" s="82" t="s">
        <v>64</v>
      </c>
    </row>
    <row r="16" spans="1:14" x14ac:dyDescent="0.25">
      <c r="E16" s="58"/>
    </row>
    <row r="17" spans="2:8" ht="23.25" customHeight="1" x14ac:dyDescent="0.25">
      <c r="B17" s="58" t="s">
        <v>54</v>
      </c>
      <c r="C17" s="58"/>
      <c r="E17" s="59"/>
    </row>
    <row r="18" spans="2:8" ht="23.25" customHeight="1" x14ac:dyDescent="0.25">
      <c r="B18" s="59" t="s">
        <v>45</v>
      </c>
      <c r="C18" s="59"/>
      <c r="E18" s="59"/>
      <c r="F18" s="81"/>
    </row>
    <row r="19" spans="2:8" ht="23.25" customHeight="1" x14ac:dyDescent="0.25">
      <c r="B19" s="59" t="s">
        <v>56</v>
      </c>
      <c r="C19" s="59"/>
      <c r="E19" s="59"/>
      <c r="F19" s="81"/>
    </row>
    <row r="20" spans="2:8" ht="23.25" customHeight="1" x14ac:dyDescent="0.25">
      <c r="B20" s="59" t="s">
        <v>55</v>
      </c>
      <c r="C20" s="59"/>
      <c r="E20" s="59"/>
      <c r="F20" s="81"/>
      <c r="H20" s="81"/>
    </row>
    <row r="21" spans="2:8" ht="23.25" customHeight="1" x14ac:dyDescent="0.25">
      <c r="B21" s="59" t="s">
        <v>48</v>
      </c>
      <c r="C21" s="59"/>
      <c r="E21" s="59"/>
      <c r="F21" s="81"/>
    </row>
    <row r="22" spans="2:8" x14ac:dyDescent="0.25">
      <c r="B22" s="59" t="s">
        <v>49</v>
      </c>
      <c r="C22" s="59"/>
    </row>
  </sheetData>
  <mergeCells count="9">
    <mergeCell ref="A8:J8"/>
    <mergeCell ref="A1:K1"/>
    <mergeCell ref="A2:K2"/>
    <mergeCell ref="A3:K3"/>
    <mergeCell ref="A5:A7"/>
    <mergeCell ref="B5:B7"/>
    <mergeCell ref="C5:C6"/>
    <mergeCell ref="D5:D6"/>
    <mergeCell ref="H5:H6"/>
  </mergeCells>
  <printOptions horizontalCentered="1"/>
  <pageMargins left="0" right="0" top="0.35433070866141736" bottom="0.15748031496062992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2" sqref="D12"/>
    </sheetView>
  </sheetViews>
  <sheetFormatPr defaultRowHeight="15" x14ac:dyDescent="0.25"/>
  <cols>
    <col min="1" max="1" width="14.42578125" customWidth="1"/>
    <col min="2" max="2" width="23.28515625" customWidth="1"/>
    <col min="3" max="3" width="17.42578125" customWidth="1"/>
    <col min="4" max="4" width="17.85546875" customWidth="1"/>
    <col min="5" max="5" width="15.7109375" customWidth="1"/>
    <col min="6" max="6" width="11.28515625" customWidth="1"/>
    <col min="7" max="7" width="14.42578125" customWidth="1"/>
    <col min="9" max="9" width="15.85546875" customWidth="1"/>
  </cols>
  <sheetData>
    <row r="1" spans="1:10" ht="23.25" x14ac:dyDescent="0.35">
      <c r="A1" s="160" t="s">
        <v>59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3.25" x14ac:dyDescent="0.3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23.25" x14ac:dyDescent="0.35">
      <c r="A3" s="160" t="s">
        <v>73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1.75" thickBot="1" x14ac:dyDescent="0.4">
      <c r="A4" s="28"/>
      <c r="B4" s="28"/>
      <c r="C4" s="28"/>
      <c r="D4" s="28"/>
      <c r="E4" s="28"/>
      <c r="F4" s="28"/>
      <c r="G4" s="28"/>
      <c r="H4" s="28"/>
      <c r="I4" s="162" t="s">
        <v>22</v>
      </c>
      <c r="J4" s="162"/>
    </row>
    <row r="5" spans="1:10" ht="21" x14ac:dyDescent="0.35">
      <c r="A5" s="163" t="s">
        <v>23</v>
      </c>
      <c r="B5" s="125" t="s">
        <v>21</v>
      </c>
      <c r="C5" s="125" t="s">
        <v>66</v>
      </c>
      <c r="D5" s="126" t="s">
        <v>27</v>
      </c>
      <c r="E5" s="166" t="s">
        <v>74</v>
      </c>
      <c r="F5" s="167"/>
      <c r="G5" s="168" t="s">
        <v>24</v>
      </c>
      <c r="H5" s="169"/>
      <c r="I5" s="170" t="s">
        <v>25</v>
      </c>
      <c r="J5" s="171"/>
    </row>
    <row r="6" spans="1:10" ht="21" x14ac:dyDescent="0.35">
      <c r="A6" s="164"/>
      <c r="B6" s="127" t="s">
        <v>26</v>
      </c>
      <c r="C6" s="127" t="s">
        <v>67</v>
      </c>
      <c r="D6" s="128" t="s">
        <v>46</v>
      </c>
      <c r="E6" s="141" t="s">
        <v>28</v>
      </c>
      <c r="F6" s="141" t="s">
        <v>29</v>
      </c>
      <c r="G6" s="139" t="s">
        <v>28</v>
      </c>
      <c r="H6" s="139" t="s">
        <v>29</v>
      </c>
      <c r="I6" s="119" t="s">
        <v>28</v>
      </c>
      <c r="J6" s="119" t="s">
        <v>29</v>
      </c>
    </row>
    <row r="7" spans="1:10" ht="21.75" thickBot="1" x14ac:dyDescent="0.4">
      <c r="A7" s="165"/>
      <c r="B7" s="129"/>
      <c r="C7" s="129" t="s">
        <v>60</v>
      </c>
      <c r="D7" s="130" t="s">
        <v>30</v>
      </c>
      <c r="E7" s="142" t="s">
        <v>31</v>
      </c>
      <c r="F7" s="142"/>
      <c r="G7" s="140" t="s">
        <v>32</v>
      </c>
      <c r="H7" s="140"/>
      <c r="I7" s="120" t="s">
        <v>33</v>
      </c>
      <c r="J7" s="120"/>
    </row>
    <row r="8" spans="1:10" ht="27.95" customHeight="1" x14ac:dyDescent="0.25">
      <c r="A8" s="157" t="s">
        <v>34</v>
      </c>
      <c r="B8" s="29" t="s">
        <v>35</v>
      </c>
      <c r="C8" s="30">
        <v>243.93279999999999</v>
      </c>
      <c r="D8" s="121">
        <v>243.93279999999999</v>
      </c>
      <c r="E8" s="31">
        <v>184.4109</v>
      </c>
      <c r="F8" s="32">
        <f t="shared" ref="F8:F13" si="0">+E8*100/C8</f>
        <v>75.599058429206735</v>
      </c>
      <c r="G8" s="107">
        <v>180.0582</v>
      </c>
      <c r="H8" s="32">
        <f>+G8*100/C8</f>
        <v>73.814673549436563</v>
      </c>
      <c r="I8" s="33">
        <f>+D8-G8</f>
        <v>63.874599999999987</v>
      </c>
      <c r="J8" s="34">
        <f t="shared" ref="J8:J16" si="1">+I8*100/D8</f>
        <v>26.185326450563434</v>
      </c>
    </row>
    <row r="9" spans="1:10" ht="27.95" customHeight="1" x14ac:dyDescent="0.25">
      <c r="A9" s="158"/>
      <c r="B9" s="35" t="s">
        <v>36</v>
      </c>
      <c r="C9" s="36">
        <f>98.4922-0.6195</f>
        <v>97.872699999999995</v>
      </c>
      <c r="D9" s="122">
        <f>98.4922-0.0344-0.0459-0.0974-0.6195+0.2+0.151+0.6904</f>
        <v>98.736399999999989</v>
      </c>
      <c r="E9" s="38">
        <v>81.384299999999996</v>
      </c>
      <c r="F9" s="39">
        <f t="shared" si="0"/>
        <v>83.153218415349727</v>
      </c>
      <c r="G9" s="108">
        <v>54.476900000000001</v>
      </c>
      <c r="H9" s="39">
        <f>+G9*100/C9</f>
        <v>55.660975941197094</v>
      </c>
      <c r="I9" s="40">
        <f>+D9-G9</f>
        <v>44.259499999999989</v>
      </c>
      <c r="J9" s="41">
        <f t="shared" si="1"/>
        <v>44.825920329280784</v>
      </c>
    </row>
    <row r="10" spans="1:10" ht="27.95" customHeight="1" x14ac:dyDescent="0.25">
      <c r="A10" s="158"/>
      <c r="B10" s="42" t="s">
        <v>37</v>
      </c>
      <c r="C10" s="43">
        <f>82.1874-6.75</f>
        <v>75.437399999999997</v>
      </c>
      <c r="D10" s="123">
        <f>82.1874+0.0344+0.0459+0.1516+0.0929-6.75</f>
        <v>75.762200000000007</v>
      </c>
      <c r="E10" s="37">
        <v>67.641499999999994</v>
      </c>
      <c r="F10" s="39">
        <f t="shared" si="0"/>
        <v>89.665736093767805</v>
      </c>
      <c r="G10" s="109">
        <v>6.4344999999999999</v>
      </c>
      <c r="H10" s="39">
        <f>+G10*100/C10</f>
        <v>8.5295887716172629</v>
      </c>
      <c r="I10" s="40">
        <f>+D10-G10</f>
        <v>69.327700000000007</v>
      </c>
      <c r="J10" s="41">
        <f t="shared" si="1"/>
        <v>91.506978414037604</v>
      </c>
    </row>
    <row r="11" spans="1:10" ht="27.95" customHeight="1" x14ac:dyDescent="0.25">
      <c r="A11" s="158"/>
      <c r="B11" s="42" t="s">
        <v>38</v>
      </c>
      <c r="C11" s="43">
        <v>9.0138999999999996</v>
      </c>
      <c r="D11" s="123">
        <f>9.0139-0.1516-0.0015-0.0929-0.1205</f>
        <v>8.6473999999999993</v>
      </c>
      <c r="E11" s="37">
        <v>9.0138999999999996</v>
      </c>
      <c r="F11" s="39">
        <f t="shared" si="0"/>
        <v>100</v>
      </c>
      <c r="G11" s="109">
        <v>7.1851000000000003</v>
      </c>
      <c r="H11" s="39">
        <f t="shared" ref="H11:H12" si="2">+G11*100/D11</f>
        <v>83.089714827578234</v>
      </c>
      <c r="I11" s="40">
        <f t="shared" ref="I11:I12" si="3">+D11-G11</f>
        <v>1.462299999999999</v>
      </c>
      <c r="J11" s="41">
        <f t="shared" si="1"/>
        <v>16.910285172421759</v>
      </c>
    </row>
    <row r="12" spans="1:10" ht="27.95" customHeight="1" x14ac:dyDescent="0.25">
      <c r="A12" s="158"/>
      <c r="B12" s="44" t="s">
        <v>39</v>
      </c>
      <c r="C12" s="45">
        <f>122.2153-15.3503</f>
        <v>106.86499999999999</v>
      </c>
      <c r="D12" s="124">
        <f>122.2153+0.0974+0.0015-15.3503-0.2-0.151-0.6904+0.1205</f>
        <v>106.04299999999999</v>
      </c>
      <c r="E12" s="46">
        <v>88.315899999999999</v>
      </c>
      <c r="F12" s="91">
        <f t="shared" si="0"/>
        <v>82.642492864829464</v>
      </c>
      <c r="G12" s="50">
        <v>9.7825000000000006</v>
      </c>
      <c r="H12" s="91">
        <f t="shared" si="2"/>
        <v>9.2250313552049654</v>
      </c>
      <c r="I12" s="47">
        <f t="shared" si="3"/>
        <v>96.260499999999993</v>
      </c>
      <c r="J12" s="48">
        <f t="shared" si="1"/>
        <v>90.774968644795038</v>
      </c>
    </row>
    <row r="13" spans="1:10" ht="27.95" customHeight="1" thickBot="1" x14ac:dyDescent="0.3">
      <c r="A13" s="158"/>
      <c r="B13" s="92" t="s">
        <v>50</v>
      </c>
      <c r="C13" s="93">
        <f>SUM(C8:C12)</f>
        <v>533.12179999999989</v>
      </c>
      <c r="D13" s="110">
        <f>SUM(D8:D12)</f>
        <v>533.12180000000001</v>
      </c>
      <c r="E13" s="94">
        <f>SUM(E8:E12)</f>
        <v>430.76650000000001</v>
      </c>
      <c r="F13" s="95">
        <f t="shared" si="0"/>
        <v>80.800766353955154</v>
      </c>
      <c r="G13" s="111">
        <f>SUM(G8:G12)</f>
        <v>257.93720000000002</v>
      </c>
      <c r="H13" s="95">
        <f>+G13*100/C13</f>
        <v>48.382414675220573</v>
      </c>
      <c r="I13" s="96">
        <f>SUM(I8:I12)</f>
        <v>275.18459999999999</v>
      </c>
      <c r="J13" s="97">
        <f t="shared" si="1"/>
        <v>51.617585324779441</v>
      </c>
    </row>
    <row r="14" spans="1:10" ht="30" customHeight="1" x14ac:dyDescent="0.25">
      <c r="A14" s="158"/>
      <c r="B14" s="29" t="s">
        <v>40</v>
      </c>
      <c r="C14" s="30">
        <f>SUM(C8:C9,C11:C12)</f>
        <v>457.68439999999998</v>
      </c>
      <c r="D14" s="112">
        <f>SUM(D8:D9,D11:D12)</f>
        <v>457.3596</v>
      </c>
      <c r="E14" s="65">
        <f>SUM(E8:E9,E11:E12)</f>
        <v>363.125</v>
      </c>
      <c r="F14" s="32">
        <f>+E14*100/D14</f>
        <v>79.395950145137434</v>
      </c>
      <c r="G14" s="107">
        <f>SUM(G8:G9,G11:G12)</f>
        <v>251.5027</v>
      </c>
      <c r="H14" s="32">
        <f>+G14*100/C14</f>
        <v>54.951119155470451</v>
      </c>
      <c r="I14" s="33">
        <f>+D14-G14</f>
        <v>205.8569</v>
      </c>
      <c r="J14" s="34">
        <f t="shared" si="1"/>
        <v>45.009856576750543</v>
      </c>
    </row>
    <row r="15" spans="1:10" ht="27.75" customHeight="1" x14ac:dyDescent="0.25">
      <c r="A15" s="158"/>
      <c r="B15" s="44" t="s">
        <v>41</v>
      </c>
      <c r="C15" s="49">
        <f>SUM(C10)</f>
        <v>75.437399999999997</v>
      </c>
      <c r="D15" s="113">
        <f>D10</f>
        <v>75.762200000000007</v>
      </c>
      <c r="E15" s="57">
        <f>E10</f>
        <v>67.641499999999994</v>
      </c>
      <c r="F15" s="39">
        <f>+E15*100/C15</f>
        <v>89.665736093767805</v>
      </c>
      <c r="G15" s="50">
        <f>G10</f>
        <v>6.4344999999999999</v>
      </c>
      <c r="H15" s="39">
        <f>+G15*100/C15</f>
        <v>8.5295887716172629</v>
      </c>
      <c r="I15" s="40">
        <f>I10</f>
        <v>69.327700000000007</v>
      </c>
      <c r="J15" s="41">
        <f t="shared" si="1"/>
        <v>91.506978414037604</v>
      </c>
    </row>
    <row r="16" spans="1:10" ht="27" customHeight="1" thickBot="1" x14ac:dyDescent="0.3">
      <c r="A16" s="159"/>
      <c r="B16" s="51" t="s">
        <v>17</v>
      </c>
      <c r="C16" s="52">
        <f>SUM(C14:C15)</f>
        <v>533.12180000000001</v>
      </c>
      <c r="D16" s="53">
        <f>SUM(D14:D15)</f>
        <v>533.12180000000001</v>
      </c>
      <c r="E16" s="53">
        <f>SUM(E14:E15)</f>
        <v>430.76650000000001</v>
      </c>
      <c r="F16" s="54">
        <f>+E16*100/C16</f>
        <v>80.80076635395514</v>
      </c>
      <c r="G16" s="114">
        <f>SUM(G14:G15)</f>
        <v>257.93720000000002</v>
      </c>
      <c r="H16" s="54">
        <f>+G16*100/C16</f>
        <v>48.382414675220559</v>
      </c>
      <c r="I16" s="55">
        <f>SUM(I14:I15)</f>
        <v>275.18459999999999</v>
      </c>
      <c r="J16" s="56">
        <f t="shared" si="1"/>
        <v>51.617585324779441</v>
      </c>
    </row>
    <row r="18" spans="2:4" x14ac:dyDescent="0.25">
      <c r="D18" s="90"/>
    </row>
    <row r="19" spans="2:4" ht="18" customHeight="1" x14ac:dyDescent="0.25">
      <c r="B19" s="58" t="s">
        <v>54</v>
      </c>
    </row>
    <row r="20" spans="2:4" ht="18" customHeight="1" x14ac:dyDescent="0.25">
      <c r="B20" s="59" t="s">
        <v>45</v>
      </c>
    </row>
    <row r="21" spans="2:4" ht="18" customHeight="1" x14ac:dyDescent="0.25">
      <c r="B21" s="59" t="s">
        <v>56</v>
      </c>
    </row>
    <row r="22" spans="2:4" ht="18" customHeight="1" x14ac:dyDescent="0.25">
      <c r="B22" s="59" t="s">
        <v>55</v>
      </c>
    </row>
    <row r="23" spans="2:4" ht="18" customHeight="1" x14ac:dyDescent="0.25">
      <c r="B23" s="59" t="s">
        <v>48</v>
      </c>
    </row>
    <row r="24" spans="2:4" ht="18" customHeight="1" x14ac:dyDescent="0.25">
      <c r="B24" s="59" t="s">
        <v>49</v>
      </c>
    </row>
  </sheetData>
  <mergeCells count="9">
    <mergeCell ref="A8:A16"/>
    <mergeCell ref="A1:J1"/>
    <mergeCell ref="A2:J2"/>
    <mergeCell ref="A3:J3"/>
    <mergeCell ref="I4:J4"/>
    <mergeCell ref="A5:A7"/>
    <mergeCell ref="E5:F5"/>
    <mergeCell ref="G5:H5"/>
    <mergeCell ref="I5:J5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  มิย 63 </vt:lpstr>
      <vt:lpstr>แผนผล รายงบ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2020-07-02T10:20:57Z</cp:lastPrinted>
  <dcterms:created xsi:type="dcterms:W3CDTF">2018-02-19T05:33:17Z</dcterms:created>
  <dcterms:modified xsi:type="dcterms:W3CDTF">2020-07-08T08:19:24Z</dcterms:modified>
</cp:coreProperties>
</file>